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mark-my.sharepoint.com/personal/pbrennan_primark_ie/Documents/Documents/College/Budgeting/"/>
    </mc:Choice>
  </mc:AlternateContent>
  <xr:revisionPtr revIDLastSave="0" documentId="8_{07ED72FE-CD0A-48DE-B70C-7E8DF8134479}" xr6:coauthVersionLast="45" xr6:coauthVersionMax="45" xr10:uidLastSave="{00000000-0000-0000-0000-000000000000}"/>
  <bookViews>
    <workbookView xWindow="-120" yWindow="-120" windowWidth="29040" windowHeight="15840" xr2:uid="{C1D996DD-F0DA-410D-98C2-63C2C97698F8}"/>
  </bookViews>
  <sheets>
    <sheet name="Sheet1" sheetId="1" r:id="rId1"/>
    <sheet name="Sheet3" sheetId="3" r:id="rId2"/>
    <sheet name="Sheet2" sheetId="2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0" i="3" l="1"/>
  <c r="P19" i="3"/>
  <c r="P18" i="3"/>
  <c r="N20" i="3"/>
  <c r="N18" i="3"/>
  <c r="P16" i="3"/>
  <c r="N16" i="3"/>
  <c r="P9" i="3"/>
  <c r="N9" i="3"/>
  <c r="P7" i="3"/>
  <c r="P6" i="3"/>
  <c r="N7" i="3"/>
  <c r="N6" i="3"/>
  <c r="Q22" i="2"/>
  <c r="Q20" i="2"/>
  <c r="P22" i="2"/>
  <c r="P20" i="2"/>
  <c r="Q21" i="2"/>
  <c r="P21" i="2"/>
  <c r="O22" i="2"/>
  <c r="O20" i="2"/>
  <c r="Q18" i="2"/>
  <c r="P18" i="2"/>
  <c r="O18" i="2"/>
  <c r="Q14" i="2"/>
  <c r="Q13" i="2"/>
  <c r="P14" i="2"/>
  <c r="P13" i="2"/>
  <c r="O14" i="2"/>
  <c r="O13" i="2"/>
  <c r="Q10" i="2"/>
  <c r="P10" i="2"/>
  <c r="O10" i="2"/>
  <c r="Q8" i="2"/>
  <c r="Q7" i="2"/>
  <c r="Q6" i="2"/>
  <c r="P8" i="2"/>
  <c r="P7" i="2"/>
  <c r="P6" i="2"/>
  <c r="O8" i="2"/>
  <c r="O7" i="2"/>
  <c r="O6" i="2"/>
  <c r="O19" i="1"/>
  <c r="N20" i="1"/>
  <c r="N19" i="1"/>
  <c r="N18" i="1"/>
  <c r="N16" i="1"/>
  <c r="N9" i="1"/>
  <c r="N7" i="1"/>
  <c r="O7" i="1"/>
  <c r="N6" i="1"/>
</calcChain>
</file>

<file path=xl/sharedStrings.xml><?xml version="1.0" encoding="utf-8"?>
<sst xmlns="http://schemas.openxmlformats.org/spreadsheetml/2006/main" count="92" uniqueCount="61">
  <si>
    <t>Cash Inflow:</t>
  </si>
  <si>
    <t>Sales</t>
  </si>
  <si>
    <t>Cash Outflows</t>
  </si>
  <si>
    <t>Purchase of Materials</t>
  </si>
  <si>
    <t>General Expenses</t>
  </si>
  <si>
    <t>Equipment</t>
  </si>
  <si>
    <t>We are doing a Cash Budget - key thing to us is when the cash physically hits our bank account.</t>
  </si>
  <si>
    <t>Is there a cash or a credit impact? When are the credit sales paid?</t>
  </si>
  <si>
    <t>November</t>
  </si>
  <si>
    <t xml:space="preserve">Cash Inflow </t>
  </si>
  <si>
    <t>Sales - Cash</t>
  </si>
  <si>
    <t>Sales - Credit</t>
  </si>
  <si>
    <t>Total Inflow</t>
  </si>
  <si>
    <t>Cash Outflow</t>
  </si>
  <si>
    <t>Total Cash Outflow</t>
  </si>
  <si>
    <t>Opening Cash Balance</t>
  </si>
  <si>
    <t>Our Closing October Cash Balance</t>
  </si>
  <si>
    <t>Closing Cash Balance</t>
  </si>
  <si>
    <t>If negative - we can't afford investment</t>
  </si>
  <si>
    <t>October</t>
  </si>
  <si>
    <t>80% of our sales are paid in cash in the same month</t>
  </si>
  <si>
    <t>December</t>
  </si>
  <si>
    <t>20% of our sales paid one month later (i.e. Sales in October paid in Cash in November)</t>
  </si>
  <si>
    <t>All on credit &amp; paid one month later (i.e. October purchases paid in November)</t>
  </si>
  <si>
    <t>As per this question (Information will differ by Question)</t>
  </si>
  <si>
    <t>Paid in the month they occur (i.e. Occurred in November - We pay for them in November)</t>
  </si>
  <si>
    <t>Net Cash In/Out Flow</t>
  </si>
  <si>
    <t>More cash leaving the business than coming in during November</t>
  </si>
  <si>
    <t>If positive - we can afford the investment</t>
  </si>
  <si>
    <t>July</t>
  </si>
  <si>
    <t>August</t>
  </si>
  <si>
    <t>September</t>
  </si>
  <si>
    <t>Cash Inflow</t>
  </si>
  <si>
    <t>Sales - Paid in month</t>
  </si>
  <si>
    <t>Sales - Paid one month later</t>
  </si>
  <si>
    <t>Sales - Paid two months later</t>
  </si>
  <si>
    <t>Purchases - Paid in Month</t>
  </si>
  <si>
    <t>Purchases - Paid one month later</t>
  </si>
  <si>
    <t>Overheads</t>
  </si>
  <si>
    <t>Investment - Non Current Assets</t>
  </si>
  <si>
    <t>Total Outflow</t>
  </si>
  <si>
    <t>Net Cash In/Outflow</t>
  </si>
  <si>
    <t>Closing Balance</t>
  </si>
  <si>
    <t>Opening Balance</t>
  </si>
  <si>
    <t>July Sales</t>
  </si>
  <si>
    <t>June Sales</t>
  </si>
  <si>
    <t>May Sales</t>
  </si>
  <si>
    <t>60% of Sales paid after month</t>
  </si>
  <si>
    <t>Other half 2 months later (i.e. remaining 30%)</t>
  </si>
  <si>
    <t>Half one month later (Half of 60% is 30%)</t>
  </si>
  <si>
    <t>August Sales</t>
  </si>
  <si>
    <t>September Sales</t>
  </si>
  <si>
    <t>July Purchases</t>
  </si>
  <si>
    <t>June Purchases</t>
  </si>
  <si>
    <t>August Purchases</t>
  </si>
  <si>
    <t>Sept Purchases</t>
  </si>
  <si>
    <t>July Overheads</t>
  </si>
  <si>
    <t>August Overheads</t>
  </si>
  <si>
    <t>Sept Overheads</t>
  </si>
  <si>
    <t>Negative Cash Position - do not invest</t>
  </si>
  <si>
    <t>Recommend the investment as positive cash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</si>
</sst>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164" fontId="0" fillId="0" borderId="0" xfId="0" applyNumberFormat="1"/>
    <xf numFmtId="164" fontId="2" fillId="0" borderId="0" xfId="0" applyNumberFormat="1" applyFont="1"/>
    <xf numFmtId="164" fontId="0" fillId="0" borderId="2" xfId="1" applyNumberFormat="1" applyFont="1" applyBorder="1"/>
    <xf numFmtId="0" fontId="2" fillId="0" borderId="0" xfId="0" applyFont="1" applyFill="1" applyBorder="1"/>
    <xf numFmtId="164" fontId="2" fillId="0" borderId="0" xfId="1" applyNumberFormat="1" applyFont="1"/>
    <xf numFmtId="0" fontId="0" fillId="2" borderId="0" xfId="0" applyFill="1"/>
    <xf numFmtId="164" fontId="0" fillId="2" borderId="0" xfId="1" applyNumberFormat="1" applyFont="1" applyFill="1"/>
    <xf numFmtId="164" fontId="0" fillId="0" borderId="2" xfId="0" applyNumberFormat="1" applyBorder="1"/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2" fillId="0" borderId="12" xfId="0" applyNumberFormat="1" applyFont="1" applyBorder="1"/>
    <xf numFmtId="164" fontId="0" fillId="3" borderId="0" xfId="1" applyNumberFormat="1" applyFont="1" applyFill="1"/>
    <xf numFmtId="164" fontId="0" fillId="3" borderId="0" xfId="0" applyNumberFormat="1" applyFill="1"/>
    <xf numFmtId="164" fontId="0" fillId="4" borderId="0" xfId="1" applyNumberFormat="1" applyFont="1" applyFill="1"/>
    <xf numFmtId="164" fontId="0" fillId="4" borderId="0" xfId="0" applyNumberFormat="1" applyFill="1"/>
    <xf numFmtId="3" fontId="0" fillId="0" borderId="0" xfId="0" applyNumberFormat="1"/>
    <xf numFmtId="3" fontId="2" fillId="0" borderId="12" xfId="0" applyNumberFormat="1" applyFont="1" applyBorder="1"/>
    <xf numFmtId="0" fontId="2" fillId="0" borderId="1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513600</xdr:colOff>
      <xdr:row>19</xdr:row>
      <xdr:rowOff>77324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D86F1E-9577-4CFD-A136-1335FDB62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00000" cy="3704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466725</xdr:colOff>
      <xdr:row>24</xdr:row>
      <xdr:rowOff>65800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766732-74C4-4D9A-A3D7-A77DFBD03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62725" cy="4694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9</xdr:col>
      <xdr:colOff>323124</xdr:colOff>
      <xdr:row>27</xdr:row>
      <xdr:rowOff>85667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FF644B-ED33-4183-89BC-B1E52B2E3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762500"/>
          <a:ext cx="5809524" cy="4666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8762</xdr:colOff>
      <xdr:row>23</xdr:row>
      <xdr:rowOff>74171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42FA8E-6336-4997-9CE1-1C48D13DD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04762" cy="45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14654</xdr:rowOff>
    </xdr:from>
    <xdr:to>
      <xdr:col>10</xdr:col>
      <xdr:colOff>223416</xdr:colOff>
      <xdr:row>30</xdr:row>
      <xdr:rowOff>4987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AC0DD5-0636-45FB-9307-0247AABF0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586654"/>
          <a:ext cx="6304762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3F544-1CD3-47B5-BF20-218F1320753B}">
  <dimension ref="B3:P29"/>
  <sheetViews>
    <sheetView tabSelected="1" zoomScale="120" zoomScaleNormal="120" workbookViewId="0">
      <selection activeCell="D24" sqref="D24"/>
    </sheetView>
  </sheetViews>
  <sheetFormatPr defaultRowHeight="15" x14ac:dyDescent="0.25"/>
  <cols>
    <col min="12" max="12" width="20.28515625" bestFit="1" customWidth="1"/>
    <col min="13" max="13" width="10" bestFit="1" customWidth="1"/>
    <col min="14" max="14" width="10.42578125" bestFit="1" customWidth="1"/>
    <col min="15" max="15" width="10.28515625" bestFit="1" customWidth="1"/>
  </cols>
  <sheetData>
    <row r="3" spans="12:16" ht="15.75" thickBot="1" x14ac:dyDescent="0.3"/>
    <row r="4" spans="12:16" x14ac:dyDescent="0.25">
      <c r="M4" s="1" t="s">
        <v>19</v>
      </c>
      <c r="N4" s="1" t="s">
        <v>8</v>
      </c>
      <c r="O4" s="3" t="s">
        <v>21</v>
      </c>
      <c r="P4" s="9" t="s">
        <v>24</v>
      </c>
    </row>
    <row r="5" spans="12:16" x14ac:dyDescent="0.25">
      <c r="L5" s="1" t="s">
        <v>9</v>
      </c>
      <c r="O5" s="4"/>
    </row>
    <row r="6" spans="12:16" x14ac:dyDescent="0.25">
      <c r="L6" t="s">
        <v>10</v>
      </c>
      <c r="N6" s="2">
        <f>3600*80%</f>
        <v>2880</v>
      </c>
      <c r="O6" s="4"/>
      <c r="P6" t="s">
        <v>20</v>
      </c>
    </row>
    <row r="7" spans="12:16" x14ac:dyDescent="0.25">
      <c r="L7" t="s">
        <v>11</v>
      </c>
      <c r="N7" s="2">
        <f>4800*20%</f>
        <v>960</v>
      </c>
      <c r="O7" s="4">
        <f>3600*20%</f>
        <v>720</v>
      </c>
      <c r="P7" t="s">
        <v>22</v>
      </c>
    </row>
    <row r="8" spans="12:16" x14ac:dyDescent="0.25">
      <c r="O8" s="4"/>
    </row>
    <row r="9" spans="12:16" x14ac:dyDescent="0.25">
      <c r="L9" s="1" t="s">
        <v>12</v>
      </c>
      <c r="N9" s="7">
        <f>N6+N7</f>
        <v>3840</v>
      </c>
      <c r="O9" s="4"/>
    </row>
    <row r="10" spans="12:16" x14ac:dyDescent="0.25">
      <c r="O10" s="4"/>
    </row>
    <row r="11" spans="12:16" x14ac:dyDescent="0.25">
      <c r="L11" s="1" t="s">
        <v>13</v>
      </c>
      <c r="O11" s="4"/>
    </row>
    <row r="12" spans="12:16" x14ac:dyDescent="0.25">
      <c r="L12" t="s">
        <v>3</v>
      </c>
      <c r="N12" s="2">
        <v>2800</v>
      </c>
      <c r="O12" s="8">
        <v>2400</v>
      </c>
      <c r="P12" t="s">
        <v>23</v>
      </c>
    </row>
    <row r="13" spans="12:16" x14ac:dyDescent="0.25">
      <c r="L13" t="s">
        <v>4</v>
      </c>
      <c r="N13" s="2">
        <v>1688</v>
      </c>
      <c r="O13" s="4"/>
      <c r="P13" t="s">
        <v>25</v>
      </c>
    </row>
    <row r="14" spans="12:16" x14ac:dyDescent="0.25">
      <c r="L14" s="11" t="s">
        <v>5</v>
      </c>
      <c r="M14" s="11"/>
      <c r="N14" s="12">
        <v>7500</v>
      </c>
      <c r="O14" s="4"/>
    </row>
    <row r="15" spans="12:16" x14ac:dyDescent="0.25">
      <c r="O15" s="4"/>
    </row>
    <row r="16" spans="12:16" x14ac:dyDescent="0.25">
      <c r="L16" s="1" t="s">
        <v>14</v>
      </c>
      <c r="N16" s="7">
        <f>SUM(N12:N14)</f>
        <v>11988</v>
      </c>
      <c r="O16" s="4"/>
    </row>
    <row r="17" spans="2:16" x14ac:dyDescent="0.25">
      <c r="O17" s="4"/>
    </row>
    <row r="18" spans="2:16" x14ac:dyDescent="0.25">
      <c r="L18" t="s">
        <v>26</v>
      </c>
      <c r="N18" s="10">
        <f>N9-N16</f>
        <v>-8148</v>
      </c>
      <c r="O18" s="4"/>
      <c r="P18" t="s">
        <v>27</v>
      </c>
    </row>
    <row r="19" spans="2:16" x14ac:dyDescent="0.25">
      <c r="L19" t="s">
        <v>15</v>
      </c>
      <c r="N19" s="7">
        <f>M20</f>
        <v>2322</v>
      </c>
      <c r="O19" s="13">
        <f>N20</f>
        <v>-5826</v>
      </c>
      <c r="P19" t="s">
        <v>16</v>
      </c>
    </row>
    <row r="20" spans="2:16" ht="15.75" thickBot="1" x14ac:dyDescent="0.3">
      <c r="L20" t="s">
        <v>17</v>
      </c>
      <c r="M20" s="10">
        <v>2322</v>
      </c>
      <c r="N20" s="7">
        <f>N18+N19</f>
        <v>-5826</v>
      </c>
      <c r="O20" s="5"/>
      <c r="P20" t="s">
        <v>18</v>
      </c>
    </row>
    <row r="21" spans="2:16" x14ac:dyDescent="0.25">
      <c r="P21" t="s">
        <v>28</v>
      </c>
    </row>
    <row r="22" spans="2:16" x14ac:dyDescent="0.25">
      <c r="B22" t="s">
        <v>6</v>
      </c>
    </row>
    <row r="24" spans="2:16" s="1" customFormat="1" x14ac:dyDescent="0.25">
      <c r="B24" t="s">
        <v>7</v>
      </c>
      <c r="C24"/>
      <c r="D24"/>
      <c r="E24"/>
      <c r="F24"/>
      <c r="G24"/>
    </row>
    <row r="26" spans="2:16" x14ac:dyDescent="0.25">
      <c r="B26" s="1" t="s">
        <v>0</v>
      </c>
      <c r="C26" s="1"/>
      <c r="D26" s="1"/>
      <c r="E26" s="1" t="s">
        <v>2</v>
      </c>
      <c r="F26" s="1"/>
      <c r="G26" s="1"/>
    </row>
    <row r="27" spans="2:16" x14ac:dyDescent="0.25">
      <c r="B27" t="s">
        <v>1</v>
      </c>
      <c r="E27" t="s">
        <v>3</v>
      </c>
    </row>
    <row r="28" spans="2:16" x14ac:dyDescent="0.25">
      <c r="E28" t="s">
        <v>4</v>
      </c>
    </row>
    <row r="29" spans="2:16" x14ac:dyDescent="0.25">
      <c r="E29" t="s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4347-CB8D-4BFB-8FEC-C3477CF1E8CF}">
  <dimension ref="M4:P22"/>
  <sheetViews>
    <sheetView zoomScale="120" zoomScaleNormal="120" workbookViewId="0">
      <selection activeCell="M35" sqref="M35"/>
    </sheetView>
  </sheetViews>
  <sheetFormatPr defaultRowHeight="15" x14ac:dyDescent="0.25"/>
  <cols>
    <col min="13" max="13" width="20.7109375" bestFit="1" customWidth="1"/>
    <col min="14" max="14" width="11.85546875" customWidth="1"/>
    <col min="15" max="15" width="3.140625" customWidth="1"/>
    <col min="16" max="16" width="9.7109375" customWidth="1"/>
  </cols>
  <sheetData>
    <row r="4" spans="13:16" x14ac:dyDescent="0.25">
      <c r="N4" s="1" t="s">
        <v>31</v>
      </c>
      <c r="O4" s="1"/>
      <c r="P4" s="1" t="s">
        <v>19</v>
      </c>
    </row>
    <row r="5" spans="13:16" x14ac:dyDescent="0.25">
      <c r="M5" s="1" t="s">
        <v>9</v>
      </c>
    </row>
    <row r="6" spans="13:16" x14ac:dyDescent="0.25">
      <c r="M6" t="s">
        <v>10</v>
      </c>
      <c r="N6" s="26">
        <f>24900*65%</f>
        <v>16185</v>
      </c>
      <c r="P6" s="2">
        <f>25000*65%</f>
        <v>16250</v>
      </c>
    </row>
    <row r="7" spans="13:16" x14ac:dyDescent="0.25">
      <c r="M7" t="s">
        <v>11</v>
      </c>
      <c r="N7" s="2">
        <f>25200*35%</f>
        <v>8820</v>
      </c>
      <c r="P7" s="26">
        <f>24900*35%</f>
        <v>8715</v>
      </c>
    </row>
    <row r="9" spans="13:16" ht="15.75" thickBot="1" x14ac:dyDescent="0.3">
      <c r="M9" s="1" t="s">
        <v>12</v>
      </c>
      <c r="N9" s="23">
        <f>SUM(N6:N7)</f>
        <v>25005</v>
      </c>
      <c r="O9" s="23"/>
      <c r="P9" s="23">
        <f>SUM(P6:P7)</f>
        <v>24965</v>
      </c>
    </row>
    <row r="10" spans="13:16" ht="15.75" thickTop="1" x14ac:dyDescent="0.25"/>
    <row r="11" spans="13:16" x14ac:dyDescent="0.25">
      <c r="M11" s="1" t="s">
        <v>13</v>
      </c>
    </row>
    <row r="12" spans="13:16" x14ac:dyDescent="0.25">
      <c r="M12" t="s">
        <v>3</v>
      </c>
      <c r="N12" s="28">
        <v>13000</v>
      </c>
      <c r="P12" s="2">
        <v>13050</v>
      </c>
    </row>
    <row r="13" spans="13:16" x14ac:dyDescent="0.25">
      <c r="M13" t="s">
        <v>4</v>
      </c>
      <c r="N13" s="2">
        <v>5695</v>
      </c>
      <c r="P13" s="2">
        <v>5711</v>
      </c>
    </row>
    <row r="14" spans="13:16" x14ac:dyDescent="0.25">
      <c r="M14" s="11" t="s">
        <v>5</v>
      </c>
      <c r="N14">
        <v>0</v>
      </c>
      <c r="P14" s="2">
        <v>6400</v>
      </c>
    </row>
    <row r="16" spans="13:16" ht="15.75" thickBot="1" x14ac:dyDescent="0.3">
      <c r="M16" s="1" t="s">
        <v>14</v>
      </c>
      <c r="N16" s="29">
        <f>SUM(N12:N14)</f>
        <v>18695</v>
      </c>
      <c r="O16" s="30"/>
      <c r="P16" s="29">
        <f>SUM(P12:P14)</f>
        <v>25161</v>
      </c>
    </row>
    <row r="17" spans="13:16" ht="15.75" thickTop="1" x14ac:dyDescent="0.25"/>
    <row r="18" spans="13:16" x14ac:dyDescent="0.25">
      <c r="M18" t="s">
        <v>26</v>
      </c>
      <c r="N18" s="6">
        <f>N9-N16</f>
        <v>6310</v>
      </c>
      <c r="P18" s="6">
        <f>P9-P16</f>
        <v>-196</v>
      </c>
    </row>
    <row r="19" spans="13:16" x14ac:dyDescent="0.25">
      <c r="M19" t="s">
        <v>15</v>
      </c>
      <c r="N19" s="2">
        <v>5876</v>
      </c>
      <c r="P19" s="6">
        <f>N20</f>
        <v>12186</v>
      </c>
    </row>
    <row r="20" spans="13:16" ht="15.75" thickBot="1" x14ac:dyDescent="0.3">
      <c r="M20" t="s">
        <v>17</v>
      </c>
      <c r="N20" s="23">
        <f>N18+N19</f>
        <v>12186</v>
      </c>
      <c r="O20" s="30"/>
      <c r="P20" s="23">
        <f>P18+P19</f>
        <v>11990</v>
      </c>
    </row>
    <row r="21" spans="13:16" ht="15.75" thickTop="1" x14ac:dyDescent="0.25"/>
    <row r="22" spans="13:16" x14ac:dyDescent="0.25">
      <c r="M22" s="1" t="s">
        <v>60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8E19-75AA-4289-8F82-5DFA91D4EE60}">
  <dimension ref="M1:U22"/>
  <sheetViews>
    <sheetView zoomScale="130" zoomScaleNormal="130" workbookViewId="0">
      <selection activeCell="L19" sqref="L19"/>
    </sheetView>
  </sheetViews>
  <sheetFormatPr defaultRowHeight="15" x14ac:dyDescent="0.25"/>
  <cols>
    <col min="13" max="13" width="28.85546875" customWidth="1"/>
    <col min="14" max="14" width="5.85546875" customWidth="1"/>
    <col min="15" max="16" width="10.140625" bestFit="1" customWidth="1"/>
    <col min="17" max="17" width="11.140625" bestFit="1" customWidth="1"/>
    <col min="19" max="19" width="15.140625" customWidth="1"/>
    <col min="20" max="20" width="16.5703125" bestFit="1" customWidth="1"/>
    <col min="21" max="21" width="16" bestFit="1" customWidth="1"/>
  </cols>
  <sheetData>
    <row r="1" spans="13:21" x14ac:dyDescent="0.25">
      <c r="S1" t="s">
        <v>47</v>
      </c>
    </row>
    <row r="2" spans="13:21" x14ac:dyDescent="0.25">
      <c r="S2" t="s">
        <v>49</v>
      </c>
    </row>
    <row r="3" spans="13:21" ht="15.75" thickBot="1" x14ac:dyDescent="0.3">
      <c r="S3" t="s">
        <v>48</v>
      </c>
    </row>
    <row r="4" spans="13:21" x14ac:dyDescent="0.25">
      <c r="O4" s="1" t="s">
        <v>29</v>
      </c>
      <c r="P4" s="1" t="s">
        <v>30</v>
      </c>
      <c r="Q4" s="1" t="s">
        <v>31</v>
      </c>
      <c r="S4" s="20" t="s">
        <v>29</v>
      </c>
      <c r="T4" s="21" t="s">
        <v>30</v>
      </c>
      <c r="U4" s="22" t="s">
        <v>31</v>
      </c>
    </row>
    <row r="5" spans="13:21" x14ac:dyDescent="0.25">
      <c r="M5" s="1" t="s">
        <v>32</v>
      </c>
      <c r="S5" s="14"/>
      <c r="T5" s="15"/>
      <c r="U5" s="16"/>
    </row>
    <row r="6" spans="13:21" x14ac:dyDescent="0.25">
      <c r="M6" t="s">
        <v>33</v>
      </c>
      <c r="O6" s="12">
        <f>18000*40%</f>
        <v>7200</v>
      </c>
      <c r="P6" s="2">
        <f>15000*40%</f>
        <v>6000</v>
      </c>
      <c r="Q6" s="2">
        <f>12000*40%</f>
        <v>4800</v>
      </c>
      <c r="S6" s="14" t="s">
        <v>44</v>
      </c>
      <c r="T6" s="15" t="s">
        <v>50</v>
      </c>
      <c r="U6" s="16" t="s">
        <v>51</v>
      </c>
    </row>
    <row r="7" spans="13:21" x14ac:dyDescent="0.25">
      <c r="M7" t="s">
        <v>34</v>
      </c>
      <c r="O7" s="2">
        <f>15000*30%</f>
        <v>4500</v>
      </c>
      <c r="P7" s="12">
        <f>18000*30%</f>
        <v>5400</v>
      </c>
      <c r="Q7" s="2">
        <f>15000*30%</f>
        <v>4500</v>
      </c>
      <c r="S7" s="14" t="s">
        <v>45</v>
      </c>
      <c r="T7" s="15" t="s">
        <v>44</v>
      </c>
      <c r="U7" s="16" t="s">
        <v>50</v>
      </c>
    </row>
    <row r="8" spans="13:21" ht="15.75" thickBot="1" x14ac:dyDescent="0.3">
      <c r="M8" t="s">
        <v>35</v>
      </c>
      <c r="O8" s="2">
        <f>12000*30%</f>
        <v>3600</v>
      </c>
      <c r="P8" s="2">
        <f>15000*30%</f>
        <v>4500</v>
      </c>
      <c r="Q8" s="12">
        <f>18000*30%</f>
        <v>5400</v>
      </c>
      <c r="S8" s="17" t="s">
        <v>46</v>
      </c>
      <c r="T8" s="18" t="s">
        <v>45</v>
      </c>
      <c r="U8" s="19" t="s">
        <v>44</v>
      </c>
    </row>
    <row r="10" spans="13:21" ht="15.75" thickBot="1" x14ac:dyDescent="0.3">
      <c r="M10" s="1" t="s">
        <v>12</v>
      </c>
      <c r="O10" s="23">
        <f>SUM(O6:O8)</f>
        <v>15300</v>
      </c>
      <c r="P10" s="23">
        <f t="shared" ref="P10:Q10" si="0">SUM(P6:P8)</f>
        <v>15900</v>
      </c>
      <c r="Q10" s="23">
        <f t="shared" si="0"/>
        <v>14700</v>
      </c>
    </row>
    <row r="11" spans="13:21" ht="16.5" thickTop="1" thickBot="1" x14ac:dyDescent="0.3"/>
    <row r="12" spans="13:21" x14ac:dyDescent="0.25">
      <c r="M12" s="1" t="s">
        <v>13</v>
      </c>
      <c r="S12" s="20" t="s">
        <v>29</v>
      </c>
      <c r="T12" s="21" t="s">
        <v>30</v>
      </c>
      <c r="U12" s="22" t="s">
        <v>31</v>
      </c>
    </row>
    <row r="13" spans="13:21" x14ac:dyDescent="0.25">
      <c r="M13" t="s">
        <v>36</v>
      </c>
      <c r="O13" s="12">
        <f>8000*10%</f>
        <v>800</v>
      </c>
      <c r="P13" s="24">
        <f>8500*10%</f>
        <v>850</v>
      </c>
      <c r="Q13" s="2">
        <f>9000*10%</f>
        <v>900</v>
      </c>
      <c r="S13" s="14" t="s">
        <v>52</v>
      </c>
      <c r="T13" s="15" t="s">
        <v>54</v>
      </c>
      <c r="U13" s="16" t="s">
        <v>55</v>
      </c>
    </row>
    <row r="14" spans="13:21" x14ac:dyDescent="0.25">
      <c r="M14" t="s">
        <v>37</v>
      </c>
      <c r="O14" s="2">
        <f>7000*90%</f>
        <v>6300</v>
      </c>
      <c r="P14" s="12">
        <f>8000*90%</f>
        <v>7200</v>
      </c>
      <c r="Q14" s="24">
        <f>8500*90%</f>
        <v>7650</v>
      </c>
      <c r="S14" s="14" t="s">
        <v>53</v>
      </c>
      <c r="T14" s="15" t="s">
        <v>52</v>
      </c>
      <c r="U14" s="16" t="s">
        <v>54</v>
      </c>
    </row>
    <row r="15" spans="13:21" x14ac:dyDescent="0.25">
      <c r="M15" t="s">
        <v>38</v>
      </c>
      <c r="O15" s="2">
        <v>7100</v>
      </c>
      <c r="P15" s="2">
        <v>7500</v>
      </c>
      <c r="Q15" s="2">
        <v>8240</v>
      </c>
      <c r="S15" s="14" t="s">
        <v>56</v>
      </c>
      <c r="T15" s="15" t="s">
        <v>57</v>
      </c>
      <c r="U15" s="16" t="s">
        <v>58</v>
      </c>
    </row>
    <row r="16" spans="13:21" x14ac:dyDescent="0.25">
      <c r="M16" t="s">
        <v>39</v>
      </c>
      <c r="O16">
        <v>0</v>
      </c>
      <c r="P16">
        <v>0</v>
      </c>
      <c r="Q16" s="2">
        <v>10800</v>
      </c>
    </row>
    <row r="18" spans="13:19" ht="15.75" thickBot="1" x14ac:dyDescent="0.3">
      <c r="M18" s="1" t="s">
        <v>40</v>
      </c>
      <c r="O18" s="23">
        <f>SUM(O13:O16)</f>
        <v>14200</v>
      </c>
      <c r="P18" s="23">
        <f t="shared" ref="P18:Q18" si="1">SUM(P13:P16)</f>
        <v>15550</v>
      </c>
      <c r="Q18" s="23">
        <f t="shared" si="1"/>
        <v>27590</v>
      </c>
    </row>
    <row r="19" spans="13:19" ht="15.75" thickTop="1" x14ac:dyDescent="0.25"/>
    <row r="20" spans="13:19" x14ac:dyDescent="0.25">
      <c r="M20" t="s">
        <v>41</v>
      </c>
      <c r="O20" s="6">
        <f>O10-O18</f>
        <v>1100</v>
      </c>
      <c r="P20" s="6">
        <f>P10-P18</f>
        <v>350</v>
      </c>
      <c r="Q20" s="6">
        <f>Q10-Q18</f>
        <v>-12890</v>
      </c>
    </row>
    <row r="21" spans="13:19" x14ac:dyDescent="0.25">
      <c r="M21" t="s">
        <v>43</v>
      </c>
      <c r="O21" s="2">
        <v>6860</v>
      </c>
      <c r="P21" s="25">
        <f>O22</f>
        <v>7960</v>
      </c>
      <c r="Q21" s="26">
        <f>P22</f>
        <v>8310</v>
      </c>
    </row>
    <row r="22" spans="13:19" x14ac:dyDescent="0.25">
      <c r="M22" t="s">
        <v>42</v>
      </c>
      <c r="O22" s="25">
        <f>O20+O21</f>
        <v>7960</v>
      </c>
      <c r="P22" s="27">
        <f>P21+P20</f>
        <v>8310</v>
      </c>
      <c r="Q22" s="6">
        <f>Q20+Q21</f>
        <v>-4580</v>
      </c>
      <c r="S22" t="s">
        <v>59</v>
      </c>
    </row>
  </sheetData>
  <pageMargins left="0.7" right="0.7" top="0.75" bottom="0.75" header="0.3" footer="0.3"/>
  <ignoredErrors>
    <ignoredError sqref="P7 P22" 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D0436AF915347BB88C5A015CC5747" ma:contentTypeVersion="13" ma:contentTypeDescription="Create a new document." ma:contentTypeScope="" ma:versionID="ddfacc02a71a6650939a6fa2df602487">
  <xsd:schema xmlns:xsd="http://www.w3.org/2001/XMLSchema" xmlns:xs="http://www.w3.org/2001/XMLSchema" xmlns:p="http://schemas.microsoft.com/office/2006/metadata/properties" xmlns:ns3="3fc5e425-cc5b-421e-ad8e-69d3631b35e1" xmlns:ns4="a4276d15-c97d-47c5-a917-c63ee4c06353" targetNamespace="http://schemas.microsoft.com/office/2006/metadata/properties" ma:root="true" ma:fieldsID="e24ca3afd19b64240036a314581d9b52" ns3:_="" ns4:_="">
    <xsd:import namespace="3fc5e425-cc5b-421e-ad8e-69d3631b35e1"/>
    <xsd:import namespace="a4276d15-c97d-47c5-a917-c63ee4c063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5e425-cc5b-421e-ad8e-69d3631b35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76d15-c97d-47c5-a917-c63ee4c063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42469D-62D8-4DBA-91F9-8F34819932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368983-D6B4-4203-9A14-1D6DA55153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c5e425-cc5b-421e-ad8e-69d3631b35e1"/>
    <ds:schemaRef ds:uri="a4276d15-c97d-47c5-a917-c63ee4c063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1D8C73-08F1-44D4-8553-CFAE539406A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>Primark Stores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Brennan</dc:creator>
  <cp:lastModifiedBy>Philip Brennan</cp:lastModifiedBy>
  <dcterms:created xsi:type="dcterms:W3CDTF">2021-06-22T18:13:51Z</dcterms:created>
  <dcterms:modified xsi:type="dcterms:W3CDTF">2021-07-01T08:02:29Z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0x010100AEDD0436AF915347BB88C5A015CC5747</vt:lpwstr>
  </property>
</Properties>
</file>